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I33" i="1" l="1"/>
  <c r="K72" i="1" l="1"/>
  <c r="K78" i="1"/>
  <c r="K53" i="1"/>
  <c r="K74" i="1"/>
  <c r="K76" i="1"/>
  <c r="K80" i="1"/>
  <c r="K73" i="1"/>
  <c r="K67" i="1"/>
  <c r="I52" i="1"/>
  <c r="K52" i="1" s="1"/>
  <c r="I70" i="1"/>
  <c r="K70" i="1" s="1"/>
  <c r="I31" i="1"/>
  <c r="K31" i="1" s="1"/>
  <c r="I11" i="1"/>
  <c r="K11" i="1" s="1"/>
  <c r="I39" i="1"/>
  <c r="K39" i="1" s="1"/>
  <c r="I45" i="1"/>
  <c r="K45" i="1" s="1"/>
  <c r="K33" i="1"/>
  <c r="I36" i="1"/>
  <c r="K36" i="1" s="1"/>
  <c r="I19" i="1"/>
  <c r="K19" i="1"/>
  <c r="I26" i="1"/>
  <c r="K26" i="1" s="1"/>
  <c r="I75" i="1"/>
  <c r="K75" i="1"/>
  <c r="I42" i="1"/>
  <c r="K42" i="1" s="1"/>
  <c r="I61" i="1"/>
  <c r="K61" i="1"/>
  <c r="I28" i="1"/>
  <c r="K28" i="1" s="1"/>
  <c r="I23" i="1"/>
  <c r="K23" i="1"/>
  <c r="I12" i="1"/>
  <c r="K12" i="1" s="1"/>
  <c r="I8" i="1"/>
  <c r="K8" i="1"/>
  <c r="I9" i="1"/>
  <c r="K9" i="1" s="1"/>
  <c r="I62" i="1"/>
  <c r="K62" i="1"/>
  <c r="I68" i="1"/>
  <c r="K68" i="1" s="1"/>
  <c r="I50" i="1"/>
  <c r="K50" i="1"/>
  <c r="I55" i="1"/>
  <c r="K55" i="1" s="1"/>
  <c r="I38" i="1"/>
  <c r="K38" i="1"/>
  <c r="I58" i="1"/>
  <c r="K58" i="1" s="1"/>
  <c r="I64" i="1"/>
  <c r="K64" i="1"/>
  <c r="I40" i="1"/>
  <c r="K40" i="1" s="1"/>
  <c r="I32" i="1"/>
  <c r="K32" i="1"/>
  <c r="I41" i="1"/>
  <c r="K41" i="1" s="1"/>
  <c r="I22" i="1"/>
  <c r="K22" i="1"/>
  <c r="I79" i="1"/>
  <c r="K79" i="1" s="1"/>
  <c r="I65" i="1"/>
  <c r="K65" i="1"/>
  <c r="I59" i="1"/>
  <c r="K59" i="1" s="1"/>
  <c r="I49" i="1"/>
  <c r="K49" i="1"/>
  <c r="I29" i="1"/>
  <c r="K29" i="1" s="1"/>
  <c r="I54" i="1"/>
  <c r="K54" i="1"/>
  <c r="I44" i="1"/>
  <c r="K44" i="1" s="1"/>
  <c r="I14" i="1"/>
  <c r="K14" i="1"/>
  <c r="I27" i="1"/>
  <c r="K27" i="1" s="1"/>
  <c r="I47" i="1"/>
  <c r="K47" i="1"/>
  <c r="I48" i="1"/>
  <c r="K48" i="1" s="1"/>
  <c r="I69" i="1"/>
  <c r="K69" i="1"/>
  <c r="I46" i="1"/>
  <c r="K46" i="1" s="1"/>
  <c r="I56" i="1"/>
  <c r="K56" i="1"/>
  <c r="I43" i="1"/>
  <c r="K43" i="1" s="1"/>
  <c r="I37" i="1"/>
  <c r="K37" i="1"/>
  <c r="I66" i="1"/>
  <c r="K66" i="1" s="1"/>
  <c r="I34" i="1"/>
  <c r="K34" i="1"/>
  <c r="I71" i="1"/>
  <c r="K71" i="1" s="1"/>
  <c r="I25" i="1"/>
  <c r="K25" i="1"/>
  <c r="I35" i="1"/>
  <c r="K35" i="1" s="1"/>
  <c r="I17" i="1"/>
  <c r="K17" i="1"/>
  <c r="I16" i="1"/>
  <c r="K16" i="1" s="1"/>
  <c r="I10" i="1"/>
  <c r="K10" i="1"/>
  <c r="I21" i="1"/>
  <c r="K21" i="1" s="1"/>
  <c r="I20" i="1"/>
  <c r="K20" i="1"/>
  <c r="I81" i="1"/>
  <c r="K81" i="1" s="1"/>
  <c r="I57" i="1"/>
  <c r="K57" i="1"/>
  <c r="I77" i="1"/>
  <c r="K77" i="1" s="1"/>
  <c r="I60" i="1"/>
  <c r="K60" i="1"/>
  <c r="I63" i="1"/>
  <c r="K63" i="1" s="1"/>
  <c r="I51" i="1"/>
  <c r="K51" i="1"/>
  <c r="I24" i="1"/>
  <c r="K24" i="1" s="1"/>
  <c r="I15" i="1"/>
  <c r="K15" i="1"/>
  <c r="I30" i="1"/>
  <c r="K30" i="1" s="1"/>
  <c r="I13" i="1"/>
  <c r="K13" i="1"/>
  <c r="I5" i="1"/>
  <c r="K5" i="1" s="1"/>
  <c r="I6" i="1"/>
  <c r="K6" i="1"/>
  <c r="I4" i="1"/>
  <c r="K4" i="1" s="1"/>
  <c r="I7" i="1"/>
  <c r="K7" i="1"/>
</calcChain>
</file>

<file path=xl/sharedStrings.xml><?xml version="1.0" encoding="utf-8"?>
<sst xmlns="http://schemas.openxmlformats.org/spreadsheetml/2006/main" count="162" uniqueCount="94">
  <si>
    <t>Podsumowanie Roku 2019</t>
  </si>
  <si>
    <t>Punkty</t>
  </si>
  <si>
    <t>Imie i Nazwisko</t>
  </si>
  <si>
    <t>Suma</t>
  </si>
  <si>
    <t>Jakub Wróbel</t>
  </si>
  <si>
    <t>Franciszek Wróbel</t>
  </si>
  <si>
    <t>Witold Wróbel</t>
  </si>
  <si>
    <t>Patryk Smętek</t>
  </si>
  <si>
    <t>Maksymilian
 Pietrasz</t>
  </si>
  <si>
    <t>Kacper Dytko</t>
  </si>
  <si>
    <t>Maksymilian
 Byczek</t>
  </si>
  <si>
    <t>Jakub Bober</t>
  </si>
  <si>
    <t xml:space="preserve">Dawid Pietryka </t>
  </si>
  <si>
    <t>Szymon Zubel</t>
  </si>
  <si>
    <t>Michał Sigłowy</t>
  </si>
  <si>
    <t>Barłomiej Zubel</t>
  </si>
  <si>
    <t>-</t>
  </si>
  <si>
    <t>Antek Byczek</t>
  </si>
  <si>
    <t>Hubert Fijałka</t>
  </si>
  <si>
    <t>Paweł Kalandyk</t>
  </si>
  <si>
    <t>Kacper Targowski</t>
  </si>
  <si>
    <t>Dominik Bieńczak</t>
  </si>
  <si>
    <t>Eryk Nowak</t>
  </si>
  <si>
    <t>Szymon 
Kwiatkowski</t>
  </si>
  <si>
    <t>Kacper Przybyła</t>
  </si>
  <si>
    <t>Dominik Helon</t>
  </si>
  <si>
    <t>Mikołaj Musiałek</t>
  </si>
  <si>
    <t>Tobiasz Pietrasz</t>
  </si>
  <si>
    <t>Arek Tabisz</t>
  </si>
  <si>
    <t>Karol Brajta</t>
  </si>
  <si>
    <t>Michał Fijałka</t>
  </si>
  <si>
    <t>Mateusz Pytlak</t>
  </si>
  <si>
    <t>Michał Wilk</t>
  </si>
  <si>
    <t>Kacper Malinowski</t>
  </si>
  <si>
    <t>Andrzej Data</t>
  </si>
  <si>
    <t>Oliwier Rychlicki</t>
  </si>
  <si>
    <t>Adrian Zgłobicki</t>
  </si>
  <si>
    <t>Adam Frańczak</t>
  </si>
  <si>
    <t>Michał Zdziarski</t>
  </si>
  <si>
    <t>Oliwier Kudła</t>
  </si>
  <si>
    <t>Bartek Frańczak</t>
  </si>
  <si>
    <t>Tobiasz Kopylec</t>
  </si>
  <si>
    <t>Gabriel Sowiński</t>
  </si>
  <si>
    <t>Mikołaj Tarasek</t>
  </si>
  <si>
    <t>Norbert Zdziarski</t>
  </si>
  <si>
    <t>Adam Miksiewicz</t>
  </si>
  <si>
    <t>Szymon Fil</t>
  </si>
  <si>
    <t>Filip Paczkowski</t>
  </si>
  <si>
    <t>Arek Pietryka</t>
  </si>
  <si>
    <t>Kamil Żyłka</t>
  </si>
  <si>
    <t>Antoni Gut</t>
  </si>
  <si>
    <t>Miłosz Draguła</t>
  </si>
  <si>
    <t>Michał Leśniak</t>
  </si>
  <si>
    <t>bd</t>
  </si>
  <si>
    <t>Jakub Kucharski</t>
  </si>
  <si>
    <t>Jacek Borkowski</t>
  </si>
  <si>
    <t>Olek Gregorowicz</t>
  </si>
  <si>
    <t>Marcel 
Malinowski</t>
  </si>
  <si>
    <t>Miłosz Skiba</t>
  </si>
  <si>
    <t>Dominik Byczyński</t>
  </si>
  <si>
    <t>Mikołaj Szuba</t>
  </si>
  <si>
    <t>Mikołaj 
Gregorowicz</t>
  </si>
  <si>
    <t>Krystian Heś</t>
  </si>
  <si>
    <t>Jan Siekaniec</t>
  </si>
  <si>
    <t xml:space="preserve">- </t>
  </si>
  <si>
    <t>Miłosz Karamus</t>
  </si>
  <si>
    <t>Konrad Piotrowski</t>
  </si>
  <si>
    <t>Karol Owsiany</t>
  </si>
  <si>
    <t>Konrad Ryba</t>
  </si>
  <si>
    <t>Jakub Fiołek</t>
  </si>
  <si>
    <t>Michał Haduch</t>
  </si>
  <si>
    <t>Kacper Piotrowski</t>
  </si>
  <si>
    <t>Kamil Dmitrzak</t>
  </si>
  <si>
    <t>Piotr Czech</t>
  </si>
  <si>
    <t>Norbert Zgłobicki</t>
  </si>
  <si>
    <t>415(0)-kara
 za przepisywanie się</t>
  </si>
  <si>
    <t>Fabian Zgłobicki</t>
  </si>
  <si>
    <t>Maciej Data</t>
  </si>
  <si>
    <t>Antoni Kustroń</t>
  </si>
  <si>
    <t>Maciej Zakielarz</t>
  </si>
  <si>
    <t>Rafał Stańko</t>
  </si>
  <si>
    <t>Karol Bąk</t>
  </si>
  <si>
    <t>Maksymilian 
Chudzikiewicz</t>
  </si>
  <si>
    <t>Hubert Sabik</t>
  </si>
  <si>
    <t>Jakub Pilawski</t>
  </si>
  <si>
    <t>I</t>
  </si>
  <si>
    <t>II</t>
  </si>
  <si>
    <t>III</t>
  </si>
  <si>
    <t>IV</t>
  </si>
  <si>
    <t>V</t>
  </si>
  <si>
    <t>IX</t>
  </si>
  <si>
    <t>X</t>
  </si>
  <si>
    <t>XI</t>
  </si>
  <si>
    <t>Jan Haduch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</si>
</sst>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 Black"/>
      <family val="2"/>
      <charset val="238"/>
    </font>
    <font>
      <b/>
      <sz val="16"/>
      <color theme="1"/>
      <name val="Consolas"/>
      <family val="3"/>
      <charset val="238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6"/>
      <name val="Arial Black"/>
      <family val="2"/>
      <charset val="238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Border="1"/>
    <xf numFmtId="0" fontId="7" fillId="2" borderId="1" xfId="0" applyFont="1" applyFill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4"/>
  <sheetViews>
    <sheetView tabSelected="1" zoomScale="55" zoomScaleNormal="55" workbookViewId="0">
      <selection activeCell="B81" sqref="B81"/>
    </sheetView>
  </sheetViews>
  <sheetFormatPr defaultRowHeight="15" x14ac:dyDescent="0.25"/>
  <cols>
    <col min="1" max="1" width="8" style="2" bestFit="1" customWidth="1"/>
    <col min="2" max="2" width="30.85546875" style="3" customWidth="1"/>
    <col min="3" max="9" width="9.7109375" style="2" customWidth="1"/>
    <col min="10" max="10" width="9.7109375" style="4" customWidth="1"/>
    <col min="11" max="11" width="10.7109375" style="2" customWidth="1"/>
    <col min="12" max="16" width="10.7109375" customWidth="1"/>
  </cols>
  <sheetData>
    <row r="1" spans="1:11" ht="71.25" customHeight="1" x14ac:dyDescent="0.35">
      <c r="A1" s="6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32.25" customHeight="1" x14ac:dyDescent="0.35">
      <c r="A2" s="6"/>
      <c r="B2" s="7"/>
      <c r="C2" s="16" t="s">
        <v>1</v>
      </c>
      <c r="D2" s="16"/>
      <c r="E2" s="16"/>
      <c r="F2" s="16"/>
      <c r="G2" s="16"/>
      <c r="H2" s="16"/>
      <c r="I2" s="16"/>
      <c r="J2" s="16"/>
      <c r="K2" s="8"/>
    </row>
    <row r="3" spans="1:11" ht="35.25" customHeight="1" x14ac:dyDescent="0.35">
      <c r="A3" s="6"/>
      <c r="B3" s="7" t="s">
        <v>2</v>
      </c>
      <c r="C3" s="5" t="s">
        <v>85</v>
      </c>
      <c r="D3" s="5" t="s">
        <v>86</v>
      </c>
      <c r="E3" s="5" t="s">
        <v>87</v>
      </c>
      <c r="F3" s="5" t="s">
        <v>88</v>
      </c>
      <c r="G3" s="5" t="s">
        <v>89</v>
      </c>
      <c r="H3" s="5" t="s">
        <v>90</v>
      </c>
      <c r="I3" s="5" t="s">
        <v>91</v>
      </c>
      <c r="J3" s="5" t="s">
        <v>92</v>
      </c>
      <c r="K3" s="8" t="s">
        <v>3</v>
      </c>
    </row>
    <row r="4" spans="1:11" ht="35.25" customHeight="1" x14ac:dyDescent="0.25">
      <c r="A4" s="9">
        <v>1</v>
      </c>
      <c r="B4" s="10" t="s">
        <v>4</v>
      </c>
      <c r="C4" s="9">
        <v>270</v>
      </c>
      <c r="D4" s="9">
        <v>670</v>
      </c>
      <c r="E4" s="9">
        <v>460</v>
      </c>
      <c r="F4" s="9">
        <v>345</v>
      </c>
      <c r="G4" s="9">
        <v>345</v>
      </c>
      <c r="H4" s="9">
        <v>228</v>
      </c>
      <c r="I4" s="11">
        <f>SUM(20+20+20+10+20+20+20+10+10+10+45+20+20+20+10+10+20+20+20+20+20+20+10+10+20+20)</f>
        <v>465</v>
      </c>
      <c r="J4" s="11">
        <v>430</v>
      </c>
      <c r="K4" s="5">
        <f t="shared" ref="K4:K17" si="0">SUM(C4:J4)</f>
        <v>3213</v>
      </c>
    </row>
    <row r="5" spans="1:11" ht="35.25" customHeight="1" x14ac:dyDescent="0.25">
      <c r="A5" s="9">
        <v>2</v>
      </c>
      <c r="B5" s="10" t="s">
        <v>5</v>
      </c>
      <c r="C5" s="9">
        <v>220</v>
      </c>
      <c r="D5" s="9">
        <v>425</v>
      </c>
      <c r="E5" s="9">
        <v>340</v>
      </c>
      <c r="F5" s="9">
        <v>355</v>
      </c>
      <c r="G5" s="9">
        <v>340</v>
      </c>
      <c r="H5" s="9">
        <v>228</v>
      </c>
      <c r="I5" s="11">
        <f>SUM(20+20+10+20+20+20+20 +20+20+10+10+10+10+45+20+20+10+10+20+20+20+20+10+10+10)</f>
        <v>425</v>
      </c>
      <c r="J5" s="11">
        <v>260</v>
      </c>
      <c r="K5" s="5">
        <f t="shared" si="0"/>
        <v>2593</v>
      </c>
    </row>
    <row r="6" spans="1:11" ht="35.25" customHeight="1" x14ac:dyDescent="0.25">
      <c r="A6" s="9">
        <v>3</v>
      </c>
      <c r="B6" s="10" t="s">
        <v>6</v>
      </c>
      <c r="C6" s="9">
        <v>260</v>
      </c>
      <c r="D6" s="9">
        <v>375</v>
      </c>
      <c r="E6" s="9">
        <v>370</v>
      </c>
      <c r="F6" s="9">
        <v>300</v>
      </c>
      <c r="G6" s="9">
        <v>260</v>
      </c>
      <c r="H6" s="9">
        <v>228</v>
      </c>
      <c r="I6" s="11">
        <f>SUM(20+20+10+20+20+20+20+20+10+10+10+45+20+20+20+10+10+20+20+20+20+20+20+10+10+20)</f>
        <v>465</v>
      </c>
      <c r="J6" s="11">
        <v>300</v>
      </c>
      <c r="K6" s="5">
        <f t="shared" si="0"/>
        <v>2558</v>
      </c>
    </row>
    <row r="7" spans="1:11" ht="35.25" customHeight="1" x14ac:dyDescent="0.25">
      <c r="A7" s="9">
        <v>4</v>
      </c>
      <c r="B7" s="10" t="s">
        <v>7</v>
      </c>
      <c r="C7" s="9">
        <v>210</v>
      </c>
      <c r="D7" s="9">
        <v>430</v>
      </c>
      <c r="E7" s="9">
        <v>280</v>
      </c>
      <c r="F7" s="9">
        <v>320</v>
      </c>
      <c r="G7" s="9">
        <v>265</v>
      </c>
      <c r="H7" s="9">
        <v>218</v>
      </c>
      <c r="I7" s="11">
        <f>SUM(20+25+20+20+20+20+20+10+20+45+20+20+20+10+20+20+10+20+20+20+20+20+25+20+20+20)</f>
        <v>525</v>
      </c>
      <c r="J7" s="11">
        <v>295</v>
      </c>
      <c r="K7" s="5">
        <f t="shared" si="0"/>
        <v>2543</v>
      </c>
    </row>
    <row r="8" spans="1:11" ht="35.25" customHeight="1" x14ac:dyDescent="0.25">
      <c r="A8" s="9">
        <v>5</v>
      </c>
      <c r="B8" s="12" t="s">
        <v>8</v>
      </c>
      <c r="C8" s="9">
        <v>180</v>
      </c>
      <c r="D8" s="9">
        <v>360</v>
      </c>
      <c r="E8" s="9">
        <v>290</v>
      </c>
      <c r="F8" s="9">
        <v>355</v>
      </c>
      <c r="G8" s="9">
        <v>415</v>
      </c>
      <c r="H8" s="9">
        <v>200</v>
      </c>
      <c r="I8" s="9">
        <f>10+10+10+18+20+20+10+10+10+15+15+20+20+10+10+10+10+10+20+20+10+10+10+25+35+20+20+10+10+10+8</f>
        <v>446</v>
      </c>
      <c r="J8" s="9">
        <v>245</v>
      </c>
      <c r="K8" s="5">
        <f t="shared" si="0"/>
        <v>2491</v>
      </c>
    </row>
    <row r="9" spans="1:11" ht="35.25" customHeight="1" x14ac:dyDescent="0.25">
      <c r="A9" s="9">
        <v>6</v>
      </c>
      <c r="B9" s="13" t="s">
        <v>9</v>
      </c>
      <c r="C9" s="9">
        <v>360</v>
      </c>
      <c r="D9" s="9">
        <v>150</v>
      </c>
      <c r="E9" s="9">
        <v>350</v>
      </c>
      <c r="F9" s="9">
        <v>425</v>
      </c>
      <c r="G9" s="9">
        <v>265</v>
      </c>
      <c r="H9" s="9">
        <v>85</v>
      </c>
      <c r="I9" s="9">
        <f>15+25+18+8+20+15+10+10+18+10+10+20+10+15+20+12+10+13+25+10+25+10+25+20+28+20+20+10</f>
        <v>452</v>
      </c>
      <c r="J9" s="9">
        <v>400</v>
      </c>
      <c r="K9" s="5">
        <f t="shared" si="0"/>
        <v>2487</v>
      </c>
    </row>
    <row r="10" spans="1:11" ht="35.25" customHeight="1" x14ac:dyDescent="0.25">
      <c r="A10" s="9">
        <v>7</v>
      </c>
      <c r="B10" s="12" t="s">
        <v>10</v>
      </c>
      <c r="C10" s="9">
        <v>190</v>
      </c>
      <c r="D10" s="9">
        <v>310</v>
      </c>
      <c r="E10" s="9">
        <v>330</v>
      </c>
      <c r="F10" s="9">
        <v>500</v>
      </c>
      <c r="G10" s="9">
        <v>285</v>
      </c>
      <c r="H10" s="9">
        <v>250</v>
      </c>
      <c r="I10" s="9">
        <f>20+10+20+20+20+60+45+10+20+10+20+10+20+20+20+10+10+20</f>
        <v>365</v>
      </c>
      <c r="J10" s="9">
        <v>180</v>
      </c>
      <c r="K10" s="5">
        <f t="shared" si="0"/>
        <v>2410</v>
      </c>
    </row>
    <row r="11" spans="1:11" ht="35.25" customHeight="1" x14ac:dyDescent="0.25">
      <c r="A11" s="9">
        <v>8</v>
      </c>
      <c r="B11" s="13" t="s">
        <v>11</v>
      </c>
      <c r="C11" s="9">
        <v>180</v>
      </c>
      <c r="D11" s="9">
        <v>555</v>
      </c>
      <c r="E11" s="9">
        <v>417</v>
      </c>
      <c r="F11" s="9">
        <v>412</v>
      </c>
      <c r="G11" s="9">
        <v>398</v>
      </c>
      <c r="H11" s="9">
        <v>63</v>
      </c>
      <c r="I11" s="9">
        <f>20+10+15+15+15+10+13+10+20+5+15</f>
        <v>148</v>
      </c>
      <c r="J11" s="9">
        <v>220</v>
      </c>
      <c r="K11" s="5">
        <f t="shared" si="0"/>
        <v>2393</v>
      </c>
    </row>
    <row r="12" spans="1:11" ht="35.25" customHeight="1" x14ac:dyDescent="0.25">
      <c r="A12" s="9">
        <v>9</v>
      </c>
      <c r="B12" s="10" t="s">
        <v>12</v>
      </c>
      <c r="C12" s="9">
        <v>210</v>
      </c>
      <c r="D12" s="9">
        <v>260</v>
      </c>
      <c r="E12" s="9">
        <v>305</v>
      </c>
      <c r="F12" s="9">
        <v>310</v>
      </c>
      <c r="G12" s="9">
        <v>260</v>
      </c>
      <c r="H12" s="9">
        <v>230</v>
      </c>
      <c r="I12" s="9">
        <f>48+25+38+10+10+30+25+10+10+10+15+25+25+18+10+10+10+10+15+25+10</f>
        <v>389</v>
      </c>
      <c r="J12" s="9">
        <v>300</v>
      </c>
      <c r="K12" s="5">
        <f t="shared" si="0"/>
        <v>2264</v>
      </c>
    </row>
    <row r="13" spans="1:11" ht="35.25" customHeight="1" x14ac:dyDescent="0.25">
      <c r="A13" s="9">
        <v>10</v>
      </c>
      <c r="B13" s="10" t="s">
        <v>13</v>
      </c>
      <c r="C13" s="9">
        <v>170</v>
      </c>
      <c r="D13" s="9">
        <v>450</v>
      </c>
      <c r="E13" s="9">
        <v>315</v>
      </c>
      <c r="F13" s="9">
        <v>395</v>
      </c>
      <c r="G13" s="9">
        <v>275</v>
      </c>
      <c r="H13" s="9">
        <v>160</v>
      </c>
      <c r="I13" s="11">
        <f>SUM(20+10+20+20+10+20+20+10+20+20+10+20+20+10+20)</f>
        <v>250</v>
      </c>
      <c r="J13" s="11">
        <v>160</v>
      </c>
      <c r="K13" s="5">
        <f t="shared" si="0"/>
        <v>2175</v>
      </c>
    </row>
    <row r="14" spans="1:11" ht="35.25" customHeight="1" x14ac:dyDescent="0.25">
      <c r="A14" s="9">
        <v>11</v>
      </c>
      <c r="B14" s="10" t="s">
        <v>14</v>
      </c>
      <c r="C14" s="9">
        <v>100</v>
      </c>
      <c r="D14" s="9">
        <v>80</v>
      </c>
      <c r="E14" s="9">
        <v>255</v>
      </c>
      <c r="F14" s="9">
        <v>400</v>
      </c>
      <c r="G14" s="9">
        <v>695</v>
      </c>
      <c r="H14" s="9">
        <v>70</v>
      </c>
      <c r="I14" s="9">
        <f>60+45+20+20+20+30+20+15+20</f>
        <v>250</v>
      </c>
      <c r="J14" s="9">
        <v>290</v>
      </c>
      <c r="K14" s="5">
        <f t="shared" si="0"/>
        <v>2140</v>
      </c>
    </row>
    <row r="15" spans="1:11" ht="35.25" customHeight="1" x14ac:dyDescent="0.25">
      <c r="A15" s="9">
        <v>12</v>
      </c>
      <c r="B15" s="13" t="s">
        <v>15</v>
      </c>
      <c r="C15" s="9">
        <v>250</v>
      </c>
      <c r="D15" s="9">
        <v>400</v>
      </c>
      <c r="E15" s="9">
        <v>345</v>
      </c>
      <c r="F15" s="9">
        <v>445</v>
      </c>
      <c r="G15" s="9">
        <v>255</v>
      </c>
      <c r="H15" s="9" t="s">
        <v>16</v>
      </c>
      <c r="I15" s="11">
        <f>SUM(20+20+15+20+15+20+15+25+15+25+20)</f>
        <v>210</v>
      </c>
      <c r="J15" s="11">
        <v>230</v>
      </c>
      <c r="K15" s="5">
        <f t="shared" si="0"/>
        <v>2135</v>
      </c>
    </row>
    <row r="16" spans="1:11" ht="35.25" customHeight="1" x14ac:dyDescent="0.25">
      <c r="A16" s="9">
        <v>13</v>
      </c>
      <c r="B16" s="10" t="s">
        <v>17</v>
      </c>
      <c r="C16" s="9">
        <v>120</v>
      </c>
      <c r="D16" s="9">
        <v>380</v>
      </c>
      <c r="E16" s="9">
        <v>240</v>
      </c>
      <c r="F16" s="9">
        <v>465</v>
      </c>
      <c r="G16" s="9">
        <v>155</v>
      </c>
      <c r="H16" s="9">
        <v>158</v>
      </c>
      <c r="I16" s="9">
        <f>10+10+20+20+10+10+20+10+45+20+10+10+10+10+20+10+20+20+20</f>
        <v>305</v>
      </c>
      <c r="J16" s="9">
        <v>240</v>
      </c>
      <c r="K16" s="5">
        <f t="shared" si="0"/>
        <v>2063</v>
      </c>
    </row>
    <row r="17" spans="1:11" ht="35.25" customHeight="1" x14ac:dyDescent="0.25">
      <c r="A17" s="9">
        <v>14</v>
      </c>
      <c r="B17" s="14" t="s">
        <v>18</v>
      </c>
      <c r="C17" s="9">
        <v>245</v>
      </c>
      <c r="D17" s="9">
        <v>155</v>
      </c>
      <c r="E17" s="9">
        <v>280</v>
      </c>
      <c r="F17" s="9">
        <v>350</v>
      </c>
      <c r="G17" s="9">
        <v>126</v>
      </c>
      <c r="H17" s="9">
        <v>200</v>
      </c>
      <c r="I17" s="9">
        <f>15+8+20+5+20+25+8+13+10+15+10+8+20+25+15+25+5+10+15+20+10</f>
        <v>302</v>
      </c>
      <c r="J17" s="9">
        <v>270</v>
      </c>
      <c r="K17" s="5">
        <f t="shared" si="0"/>
        <v>1928</v>
      </c>
    </row>
    <row r="18" spans="1:11" ht="35.25" customHeight="1" x14ac:dyDescent="0.25">
      <c r="A18" s="9">
        <v>15</v>
      </c>
      <c r="B18" s="10" t="s">
        <v>19</v>
      </c>
      <c r="C18" s="9">
        <v>175</v>
      </c>
      <c r="D18" s="9">
        <v>180</v>
      </c>
      <c r="E18" s="9">
        <v>420</v>
      </c>
      <c r="F18" s="9">
        <v>170</v>
      </c>
      <c r="G18" s="9">
        <v>275</v>
      </c>
      <c r="H18" s="9">
        <v>116</v>
      </c>
      <c r="I18" s="9">
        <v>250</v>
      </c>
      <c r="J18" s="9">
        <v>205</v>
      </c>
      <c r="K18" s="5">
        <f>SUM(C18:J18)</f>
        <v>1791</v>
      </c>
    </row>
    <row r="19" spans="1:11" ht="35.25" customHeight="1" x14ac:dyDescent="0.25">
      <c r="A19" s="9">
        <v>16</v>
      </c>
      <c r="B19" s="10" t="s">
        <v>20</v>
      </c>
      <c r="C19" s="9">
        <v>150</v>
      </c>
      <c r="D19" s="9">
        <v>380</v>
      </c>
      <c r="E19" s="9">
        <v>220</v>
      </c>
      <c r="F19" s="9">
        <v>358</v>
      </c>
      <c r="G19" s="9">
        <v>230</v>
      </c>
      <c r="H19" s="9" t="s">
        <v>16</v>
      </c>
      <c r="I19" s="9">
        <f>25+20+25+10+25+25+20+25+20+25+20+10+10</f>
        <v>260</v>
      </c>
      <c r="J19" s="9">
        <v>190</v>
      </c>
      <c r="K19" s="5">
        <f t="shared" ref="K19:K50" si="1">SUM(C19:J19)</f>
        <v>1788</v>
      </c>
    </row>
    <row r="20" spans="1:11" ht="35.25" customHeight="1" x14ac:dyDescent="0.25">
      <c r="A20" s="9">
        <v>17</v>
      </c>
      <c r="B20" s="10" t="s">
        <v>21</v>
      </c>
      <c r="C20" s="9" t="s">
        <v>16</v>
      </c>
      <c r="D20" s="9" t="s">
        <v>16</v>
      </c>
      <c r="E20" s="9">
        <v>145</v>
      </c>
      <c r="F20" s="9">
        <v>320</v>
      </c>
      <c r="G20" s="9">
        <v>310</v>
      </c>
      <c r="H20" s="9">
        <v>83</v>
      </c>
      <c r="I20" s="9">
        <f>100+120+140+110+25+20+20+20</f>
        <v>555</v>
      </c>
      <c r="J20" s="9">
        <v>335</v>
      </c>
      <c r="K20" s="5">
        <f t="shared" si="1"/>
        <v>1748</v>
      </c>
    </row>
    <row r="21" spans="1:11" ht="35.25" customHeight="1" x14ac:dyDescent="0.25">
      <c r="A21" s="9">
        <v>18</v>
      </c>
      <c r="B21" s="10" t="s">
        <v>22</v>
      </c>
      <c r="C21" s="9">
        <v>80</v>
      </c>
      <c r="D21" s="9">
        <v>200</v>
      </c>
      <c r="E21" s="9">
        <v>290</v>
      </c>
      <c r="F21" s="9">
        <v>305</v>
      </c>
      <c r="G21" s="9">
        <v>199</v>
      </c>
      <c r="H21" s="9">
        <v>60</v>
      </c>
      <c r="I21" s="9">
        <f>80+110+90+105+60</f>
        <v>445</v>
      </c>
      <c r="J21" s="9">
        <v>155</v>
      </c>
      <c r="K21" s="5">
        <f t="shared" si="1"/>
        <v>1734</v>
      </c>
    </row>
    <row r="22" spans="1:11" ht="35.25" customHeight="1" x14ac:dyDescent="0.25">
      <c r="A22" s="9">
        <v>19</v>
      </c>
      <c r="B22" s="12" t="s">
        <v>23</v>
      </c>
      <c r="C22" s="9">
        <v>160</v>
      </c>
      <c r="D22" s="9">
        <v>180</v>
      </c>
      <c r="E22" s="9">
        <v>225</v>
      </c>
      <c r="F22" s="9">
        <v>0</v>
      </c>
      <c r="G22" s="9">
        <v>140</v>
      </c>
      <c r="H22" s="9">
        <v>165</v>
      </c>
      <c r="I22" s="9">
        <f>95+95+130+80</f>
        <v>400</v>
      </c>
      <c r="J22" s="9">
        <v>395</v>
      </c>
      <c r="K22" s="5">
        <f t="shared" si="1"/>
        <v>1665</v>
      </c>
    </row>
    <row r="23" spans="1:11" ht="35.25" customHeight="1" x14ac:dyDescent="0.25">
      <c r="A23" s="9">
        <v>20</v>
      </c>
      <c r="B23" s="10" t="s">
        <v>24</v>
      </c>
      <c r="C23" s="9">
        <v>170</v>
      </c>
      <c r="D23" s="9">
        <v>305</v>
      </c>
      <c r="E23" s="9">
        <v>207</v>
      </c>
      <c r="F23" s="9">
        <v>295</v>
      </c>
      <c r="G23" s="9">
        <v>230</v>
      </c>
      <c r="H23" s="9">
        <v>100</v>
      </c>
      <c r="I23" s="9">
        <f>20+10+10+20+20+10+10+20+10+10+20+20+20+8</f>
        <v>208</v>
      </c>
      <c r="J23" s="9">
        <v>140</v>
      </c>
      <c r="K23" s="5">
        <f t="shared" si="1"/>
        <v>1655</v>
      </c>
    </row>
    <row r="24" spans="1:11" ht="35.25" customHeight="1" x14ac:dyDescent="0.25">
      <c r="A24" s="9">
        <v>21</v>
      </c>
      <c r="B24" s="10" t="s">
        <v>25</v>
      </c>
      <c r="C24" s="9">
        <v>210</v>
      </c>
      <c r="D24" s="9">
        <v>445</v>
      </c>
      <c r="E24" s="9">
        <v>190</v>
      </c>
      <c r="F24" s="9">
        <v>195</v>
      </c>
      <c r="G24" s="9">
        <v>255</v>
      </c>
      <c r="H24" s="9">
        <v>98</v>
      </c>
      <c r="I24" s="11">
        <f>SUM(10+10+10+10+20+15+20)</f>
        <v>95</v>
      </c>
      <c r="J24" s="11">
        <v>136</v>
      </c>
      <c r="K24" s="5">
        <f t="shared" si="1"/>
        <v>1624</v>
      </c>
    </row>
    <row r="25" spans="1:11" ht="35.25" customHeight="1" x14ac:dyDescent="0.25">
      <c r="A25" s="9">
        <v>22</v>
      </c>
      <c r="B25" s="13" t="s">
        <v>26</v>
      </c>
      <c r="C25" s="9">
        <v>221</v>
      </c>
      <c r="D25" s="9">
        <v>200</v>
      </c>
      <c r="E25" s="9">
        <v>187</v>
      </c>
      <c r="F25" s="9">
        <v>405</v>
      </c>
      <c r="G25" s="9">
        <v>100</v>
      </c>
      <c r="H25" s="9" t="s">
        <v>16</v>
      </c>
      <c r="I25" s="9">
        <f>20+15+18+15+25+10+25+15+25+15+10+25+10+10</f>
        <v>238</v>
      </c>
      <c r="J25" s="9">
        <v>152</v>
      </c>
      <c r="K25" s="5">
        <f t="shared" si="1"/>
        <v>1503</v>
      </c>
    </row>
    <row r="26" spans="1:11" ht="35.25" customHeight="1" x14ac:dyDescent="0.25">
      <c r="A26" s="9">
        <v>23</v>
      </c>
      <c r="B26" s="10" t="s">
        <v>27</v>
      </c>
      <c r="C26" s="9">
        <v>97</v>
      </c>
      <c r="D26" s="9">
        <v>76</v>
      </c>
      <c r="E26" s="9">
        <v>239</v>
      </c>
      <c r="F26" s="9">
        <v>287</v>
      </c>
      <c r="G26" s="9">
        <v>107</v>
      </c>
      <c r="H26" s="9">
        <v>120</v>
      </c>
      <c r="I26" s="9">
        <f>20+30+20+30+20+20+10+20+15+20+15+10+15+25+20+10+10+15+25+20+20+20</f>
        <v>410</v>
      </c>
      <c r="J26" s="9">
        <v>165</v>
      </c>
      <c r="K26" s="5">
        <f t="shared" si="1"/>
        <v>1501</v>
      </c>
    </row>
    <row r="27" spans="1:11" ht="35.25" customHeight="1" x14ac:dyDescent="0.25">
      <c r="A27" s="9">
        <v>24</v>
      </c>
      <c r="B27" s="10" t="s">
        <v>28</v>
      </c>
      <c r="C27" s="9">
        <v>20</v>
      </c>
      <c r="D27" s="9" t="s">
        <v>16</v>
      </c>
      <c r="E27" s="9">
        <v>180</v>
      </c>
      <c r="F27" s="9">
        <v>255</v>
      </c>
      <c r="G27" s="9">
        <v>235</v>
      </c>
      <c r="H27" s="9">
        <v>50</v>
      </c>
      <c r="I27" s="9">
        <f>80+20+15+20+120+90+70</f>
        <v>415</v>
      </c>
      <c r="J27" s="9">
        <v>280</v>
      </c>
      <c r="K27" s="5">
        <f t="shared" si="1"/>
        <v>1435</v>
      </c>
    </row>
    <row r="28" spans="1:11" ht="35.25" customHeight="1" x14ac:dyDescent="0.25">
      <c r="A28" s="9">
        <v>25</v>
      </c>
      <c r="B28" s="13" t="s">
        <v>29</v>
      </c>
      <c r="C28" s="9">
        <v>225</v>
      </c>
      <c r="D28" s="9">
        <v>180</v>
      </c>
      <c r="E28" s="9">
        <v>270</v>
      </c>
      <c r="F28" s="9">
        <v>145</v>
      </c>
      <c r="G28" s="9">
        <v>75</v>
      </c>
      <c r="H28" s="9">
        <v>110</v>
      </c>
      <c r="I28" s="9">
        <f>5+13+20+15+15+15+10+10+15+20+15+10+10+15</f>
        <v>188</v>
      </c>
      <c r="J28" s="9">
        <v>220</v>
      </c>
      <c r="K28" s="5">
        <f t="shared" si="1"/>
        <v>1413</v>
      </c>
    </row>
    <row r="29" spans="1:11" ht="35.25" customHeight="1" x14ac:dyDescent="0.25">
      <c r="A29" s="9">
        <v>26</v>
      </c>
      <c r="B29" s="13" t="s">
        <v>30</v>
      </c>
      <c r="C29" s="9">
        <v>175</v>
      </c>
      <c r="D29" s="9">
        <v>195</v>
      </c>
      <c r="E29" s="9">
        <v>230</v>
      </c>
      <c r="F29" s="9">
        <v>200</v>
      </c>
      <c r="G29" s="9">
        <v>195</v>
      </c>
      <c r="H29" s="9">
        <v>105</v>
      </c>
      <c r="I29" s="9">
        <f>25+5+20+10+20+10+20</f>
        <v>110</v>
      </c>
      <c r="J29" s="9">
        <v>195</v>
      </c>
      <c r="K29" s="5">
        <f t="shared" si="1"/>
        <v>1405</v>
      </c>
    </row>
    <row r="30" spans="1:11" ht="35.25" customHeight="1" x14ac:dyDescent="0.25">
      <c r="A30" s="9">
        <v>27</v>
      </c>
      <c r="B30" s="10" t="s">
        <v>31</v>
      </c>
      <c r="C30" s="9">
        <v>230</v>
      </c>
      <c r="D30" s="9">
        <v>80</v>
      </c>
      <c r="E30" s="9">
        <v>180</v>
      </c>
      <c r="F30" s="9">
        <v>205</v>
      </c>
      <c r="G30" s="9">
        <v>125</v>
      </c>
      <c r="H30" s="9">
        <v>100</v>
      </c>
      <c r="I30" s="11">
        <f>SUM(10+20+10+20+25+20+10+20+10+20+15+10+20+20)</f>
        <v>230</v>
      </c>
      <c r="J30" s="11">
        <v>220</v>
      </c>
      <c r="K30" s="5">
        <f t="shared" si="1"/>
        <v>1370</v>
      </c>
    </row>
    <row r="31" spans="1:11" ht="35.25" customHeight="1" x14ac:dyDescent="0.25">
      <c r="A31" s="9">
        <v>28</v>
      </c>
      <c r="B31" s="14" t="s">
        <v>32</v>
      </c>
      <c r="C31" s="9">
        <v>70</v>
      </c>
      <c r="D31" s="9">
        <v>155</v>
      </c>
      <c r="E31" s="9">
        <v>269</v>
      </c>
      <c r="F31" s="9">
        <v>245</v>
      </c>
      <c r="G31" s="9">
        <v>190</v>
      </c>
      <c r="H31" s="9" t="s">
        <v>16</v>
      </c>
      <c r="I31" s="9">
        <f>20+25+15+25+25+25+10</f>
        <v>145</v>
      </c>
      <c r="J31" s="9">
        <v>140</v>
      </c>
      <c r="K31" s="5">
        <f t="shared" si="1"/>
        <v>1214</v>
      </c>
    </row>
    <row r="32" spans="1:11" ht="35.25" customHeight="1" x14ac:dyDescent="0.25">
      <c r="A32" s="9">
        <v>29</v>
      </c>
      <c r="B32" s="13" t="s">
        <v>33</v>
      </c>
      <c r="C32" s="9">
        <v>135</v>
      </c>
      <c r="D32" s="9">
        <v>50</v>
      </c>
      <c r="E32" s="9">
        <v>151</v>
      </c>
      <c r="F32" s="9">
        <v>265</v>
      </c>
      <c r="G32" s="9">
        <v>174</v>
      </c>
      <c r="H32" s="9">
        <v>135</v>
      </c>
      <c r="I32" s="9">
        <f>15+10+10+20+25+25+31+20</f>
        <v>156</v>
      </c>
      <c r="J32" s="9">
        <v>110</v>
      </c>
      <c r="K32" s="5">
        <f t="shared" si="1"/>
        <v>1176</v>
      </c>
    </row>
    <row r="33" spans="1:11" ht="35.25" customHeight="1" x14ac:dyDescent="0.25">
      <c r="A33" s="9">
        <v>30</v>
      </c>
      <c r="B33" s="10" t="s">
        <v>34</v>
      </c>
      <c r="C33" s="9">
        <v>100</v>
      </c>
      <c r="D33" s="9">
        <v>100</v>
      </c>
      <c r="E33" s="9">
        <v>118</v>
      </c>
      <c r="F33" s="9">
        <v>152</v>
      </c>
      <c r="G33" s="9">
        <v>178</v>
      </c>
      <c r="H33" s="9">
        <v>135</v>
      </c>
      <c r="I33" s="9">
        <f>25+20+20+25+15+20+20+15+20</f>
        <v>180</v>
      </c>
      <c r="J33" s="9">
        <v>140</v>
      </c>
      <c r="K33" s="5">
        <f t="shared" si="1"/>
        <v>1103</v>
      </c>
    </row>
    <row r="34" spans="1:11" ht="35.25" customHeight="1" x14ac:dyDescent="0.25">
      <c r="A34" s="9">
        <v>31</v>
      </c>
      <c r="B34" s="10" t="s">
        <v>35</v>
      </c>
      <c r="C34" s="9">
        <v>65</v>
      </c>
      <c r="D34" s="9">
        <v>75</v>
      </c>
      <c r="E34" s="9">
        <v>170</v>
      </c>
      <c r="F34" s="9">
        <v>320</v>
      </c>
      <c r="G34" s="9">
        <v>105</v>
      </c>
      <c r="H34" s="9">
        <v>63</v>
      </c>
      <c r="I34" s="9">
        <f>20+10+20+20+8+20+10+20</f>
        <v>128</v>
      </c>
      <c r="J34" s="9">
        <v>110</v>
      </c>
      <c r="K34" s="5">
        <f t="shared" si="1"/>
        <v>1036</v>
      </c>
    </row>
    <row r="35" spans="1:11" ht="35.25" customHeight="1" x14ac:dyDescent="0.25">
      <c r="A35" s="9">
        <v>32</v>
      </c>
      <c r="B35" s="10" t="s">
        <v>36</v>
      </c>
      <c r="C35" s="9">
        <v>36</v>
      </c>
      <c r="D35" s="9">
        <v>88</v>
      </c>
      <c r="E35" s="9">
        <v>107</v>
      </c>
      <c r="F35" s="9">
        <v>237</v>
      </c>
      <c r="G35" s="9">
        <v>145</v>
      </c>
      <c r="H35" s="9">
        <v>50</v>
      </c>
      <c r="I35" s="9">
        <f>20+10+20+10+10+20+20+10+10+10+10+10+25+10+10+10+20+10</f>
        <v>245</v>
      </c>
      <c r="J35" s="9">
        <v>80</v>
      </c>
      <c r="K35" s="5">
        <f t="shared" si="1"/>
        <v>988</v>
      </c>
    </row>
    <row r="36" spans="1:11" ht="35.25" customHeight="1" x14ac:dyDescent="0.25">
      <c r="A36" s="9">
        <v>33</v>
      </c>
      <c r="B36" s="10" t="s">
        <v>37</v>
      </c>
      <c r="C36" s="9">
        <v>0</v>
      </c>
      <c r="D36" s="9">
        <v>30</v>
      </c>
      <c r="E36" s="9">
        <v>121</v>
      </c>
      <c r="F36" s="9">
        <v>323</v>
      </c>
      <c r="G36" s="9">
        <v>113</v>
      </c>
      <c r="H36" s="9">
        <v>95</v>
      </c>
      <c r="I36" s="9">
        <f>35+20+35+10+25+10+20+15+15+15</f>
        <v>200</v>
      </c>
      <c r="J36" s="9">
        <v>100</v>
      </c>
      <c r="K36" s="5">
        <f t="shared" si="1"/>
        <v>982</v>
      </c>
    </row>
    <row r="37" spans="1:11" ht="35.25" customHeight="1" x14ac:dyDescent="0.25">
      <c r="A37" s="9">
        <v>34</v>
      </c>
      <c r="B37" s="14" t="s">
        <v>38</v>
      </c>
      <c r="C37" s="9">
        <v>170</v>
      </c>
      <c r="D37" s="9">
        <v>155</v>
      </c>
      <c r="E37" s="9">
        <v>175</v>
      </c>
      <c r="F37" s="9">
        <v>120</v>
      </c>
      <c r="G37" s="9">
        <v>60</v>
      </c>
      <c r="H37" s="9" t="s">
        <v>16</v>
      </c>
      <c r="I37" s="9">
        <f>20+20+20+25+20</f>
        <v>105</v>
      </c>
      <c r="J37" s="9">
        <v>180</v>
      </c>
      <c r="K37" s="5">
        <f t="shared" si="1"/>
        <v>965</v>
      </c>
    </row>
    <row r="38" spans="1:11" ht="35.25" customHeight="1" x14ac:dyDescent="0.25">
      <c r="A38" s="9">
        <v>35</v>
      </c>
      <c r="B38" s="13" t="s">
        <v>39</v>
      </c>
      <c r="C38" s="9">
        <v>105</v>
      </c>
      <c r="D38" s="9">
        <v>140</v>
      </c>
      <c r="E38" s="9">
        <v>175</v>
      </c>
      <c r="F38" s="9">
        <v>185</v>
      </c>
      <c r="G38" s="9">
        <v>118</v>
      </c>
      <c r="H38" s="9" t="s">
        <v>16</v>
      </c>
      <c r="I38" s="9">
        <f>10+20+10+10+20+10+20</f>
        <v>100</v>
      </c>
      <c r="J38" s="9">
        <v>140</v>
      </c>
      <c r="K38" s="5">
        <f t="shared" si="1"/>
        <v>963</v>
      </c>
    </row>
    <row r="39" spans="1:11" ht="35.25" customHeight="1" x14ac:dyDescent="0.25">
      <c r="A39" s="9">
        <v>36</v>
      </c>
      <c r="B39" s="10" t="s">
        <v>40</v>
      </c>
      <c r="C39" s="9">
        <v>0</v>
      </c>
      <c r="D39" s="9">
        <v>10</v>
      </c>
      <c r="E39" s="9">
        <v>126</v>
      </c>
      <c r="F39" s="9">
        <v>323</v>
      </c>
      <c r="G39" s="9">
        <v>68</v>
      </c>
      <c r="H39" s="9">
        <v>95</v>
      </c>
      <c r="I39" s="9">
        <f>20+25+25+10+20+20+15+15</f>
        <v>150</v>
      </c>
      <c r="J39" s="9">
        <v>170</v>
      </c>
      <c r="K39" s="5">
        <f t="shared" si="1"/>
        <v>942</v>
      </c>
    </row>
    <row r="40" spans="1:11" ht="35.25" customHeight="1" x14ac:dyDescent="0.25">
      <c r="A40" s="9">
        <v>37</v>
      </c>
      <c r="B40" s="14" t="s">
        <v>41</v>
      </c>
      <c r="C40" s="9">
        <v>135</v>
      </c>
      <c r="D40" s="9">
        <v>100</v>
      </c>
      <c r="E40" s="9">
        <v>130</v>
      </c>
      <c r="F40" s="9">
        <v>125</v>
      </c>
      <c r="G40" s="9">
        <v>145</v>
      </c>
      <c r="H40" s="9">
        <v>20</v>
      </c>
      <c r="I40" s="9">
        <f>15+20+15+20+10+20+10+10+20+10</f>
        <v>150</v>
      </c>
      <c r="J40" s="9">
        <v>130</v>
      </c>
      <c r="K40" s="5">
        <f t="shared" si="1"/>
        <v>935</v>
      </c>
    </row>
    <row r="41" spans="1:11" ht="35.25" customHeight="1" x14ac:dyDescent="0.25">
      <c r="A41" s="9">
        <v>38</v>
      </c>
      <c r="B41" s="10" t="s">
        <v>42</v>
      </c>
      <c r="C41" s="9">
        <v>100</v>
      </c>
      <c r="D41" s="9">
        <v>20</v>
      </c>
      <c r="E41" s="9">
        <v>165</v>
      </c>
      <c r="F41" s="9">
        <v>105</v>
      </c>
      <c r="G41" s="9">
        <v>60</v>
      </c>
      <c r="H41" s="9">
        <v>90</v>
      </c>
      <c r="I41" s="9">
        <f>10+20+20+20+25+20+25+20+15+15+25</f>
        <v>215</v>
      </c>
      <c r="J41" s="9">
        <v>145</v>
      </c>
      <c r="K41" s="5">
        <f t="shared" si="1"/>
        <v>900</v>
      </c>
    </row>
    <row r="42" spans="1:11" ht="35.25" customHeight="1" x14ac:dyDescent="0.25">
      <c r="A42" s="9">
        <v>39</v>
      </c>
      <c r="B42" s="13" t="s">
        <v>43</v>
      </c>
      <c r="C42" s="9">
        <v>105</v>
      </c>
      <c r="D42" s="9">
        <v>50</v>
      </c>
      <c r="E42" s="9">
        <v>287</v>
      </c>
      <c r="F42" s="9">
        <v>155</v>
      </c>
      <c r="G42" s="9">
        <v>90</v>
      </c>
      <c r="H42" s="9">
        <v>63</v>
      </c>
      <c r="I42" s="9">
        <f>8+25</f>
        <v>33</v>
      </c>
      <c r="J42" s="9">
        <v>75</v>
      </c>
      <c r="K42" s="5">
        <f t="shared" si="1"/>
        <v>858</v>
      </c>
    </row>
    <row r="43" spans="1:11" ht="35.25" customHeight="1" x14ac:dyDescent="0.25">
      <c r="A43" s="9">
        <v>40</v>
      </c>
      <c r="B43" s="14" t="s">
        <v>44</v>
      </c>
      <c r="C43" s="9">
        <v>110</v>
      </c>
      <c r="D43" s="9">
        <v>0</v>
      </c>
      <c r="E43" s="9">
        <v>250</v>
      </c>
      <c r="F43" s="9">
        <v>130</v>
      </c>
      <c r="G43" s="9">
        <v>240</v>
      </c>
      <c r="H43" s="9" t="s">
        <v>16</v>
      </c>
      <c r="I43" s="9">
        <f>20+20+20+20+20</f>
        <v>100</v>
      </c>
      <c r="J43" s="9">
        <v>0</v>
      </c>
      <c r="K43" s="5">
        <f t="shared" si="1"/>
        <v>830</v>
      </c>
    </row>
    <row r="44" spans="1:11" ht="35.25" customHeight="1" x14ac:dyDescent="0.25">
      <c r="A44" s="9">
        <v>41</v>
      </c>
      <c r="B44" s="14" t="s">
        <v>45</v>
      </c>
      <c r="C44" s="9">
        <v>55</v>
      </c>
      <c r="D44" s="9">
        <v>125</v>
      </c>
      <c r="E44" s="9">
        <v>150</v>
      </c>
      <c r="F44" s="9">
        <v>95</v>
      </c>
      <c r="G44" s="9">
        <v>55</v>
      </c>
      <c r="H44" s="9">
        <v>55</v>
      </c>
      <c r="I44" s="9">
        <f>20+20+20+15+15+20+20+15</f>
        <v>145</v>
      </c>
      <c r="J44" s="9">
        <v>145</v>
      </c>
      <c r="K44" s="5">
        <f t="shared" si="1"/>
        <v>825</v>
      </c>
    </row>
    <row r="45" spans="1:11" ht="35.25" customHeight="1" x14ac:dyDescent="0.25">
      <c r="A45" s="9">
        <v>42</v>
      </c>
      <c r="B45" s="14" t="s">
        <v>46</v>
      </c>
      <c r="C45" s="9">
        <v>35</v>
      </c>
      <c r="D45" s="9">
        <v>50</v>
      </c>
      <c r="E45" s="9">
        <v>175</v>
      </c>
      <c r="F45" s="9">
        <v>70</v>
      </c>
      <c r="G45" s="9">
        <v>123</v>
      </c>
      <c r="H45" s="9">
        <v>125</v>
      </c>
      <c r="I45" s="9">
        <f>25+10+10+15+15+20+20+15+20+15+10</f>
        <v>175</v>
      </c>
      <c r="J45" s="9">
        <v>65</v>
      </c>
      <c r="K45" s="5">
        <f t="shared" si="1"/>
        <v>818</v>
      </c>
    </row>
    <row r="46" spans="1:11" ht="35.25" customHeight="1" x14ac:dyDescent="0.25">
      <c r="A46" s="9">
        <v>43</v>
      </c>
      <c r="B46" s="13" t="s">
        <v>47</v>
      </c>
      <c r="C46" s="9">
        <v>130</v>
      </c>
      <c r="D46" s="9">
        <v>155</v>
      </c>
      <c r="E46" s="9">
        <v>20</v>
      </c>
      <c r="F46" s="9">
        <v>140</v>
      </c>
      <c r="G46" s="9">
        <v>60</v>
      </c>
      <c r="H46" s="9" t="s">
        <v>16</v>
      </c>
      <c r="I46" s="9">
        <f>20+20+15+25</f>
        <v>80</v>
      </c>
      <c r="J46" s="9">
        <v>125</v>
      </c>
      <c r="K46" s="5">
        <f t="shared" si="1"/>
        <v>710</v>
      </c>
    </row>
    <row r="47" spans="1:11" ht="35.25" customHeight="1" x14ac:dyDescent="0.25">
      <c r="A47" s="9">
        <v>44</v>
      </c>
      <c r="B47" s="10" t="s">
        <v>48</v>
      </c>
      <c r="C47" s="9">
        <v>65</v>
      </c>
      <c r="D47" s="9">
        <v>75</v>
      </c>
      <c r="E47" s="9">
        <v>105</v>
      </c>
      <c r="F47" s="9">
        <v>295</v>
      </c>
      <c r="G47" s="9">
        <v>30</v>
      </c>
      <c r="H47" s="9">
        <v>38</v>
      </c>
      <c r="I47" s="9">
        <f>20</f>
        <v>20</v>
      </c>
      <c r="J47" s="9">
        <v>70</v>
      </c>
      <c r="K47" s="5">
        <f t="shared" si="1"/>
        <v>698</v>
      </c>
    </row>
    <row r="48" spans="1:11" s="1" customFormat="1" ht="35.25" customHeight="1" x14ac:dyDescent="0.25">
      <c r="A48" s="9">
        <v>45</v>
      </c>
      <c r="B48" s="14" t="s">
        <v>49</v>
      </c>
      <c r="C48" s="9">
        <v>60</v>
      </c>
      <c r="D48" s="9">
        <v>180</v>
      </c>
      <c r="E48" s="9">
        <v>230</v>
      </c>
      <c r="F48" s="9">
        <v>100</v>
      </c>
      <c r="G48" s="9">
        <v>20</v>
      </c>
      <c r="H48" s="9" t="s">
        <v>16</v>
      </c>
      <c r="I48" s="9">
        <f>20+20+20</f>
        <v>60</v>
      </c>
      <c r="J48" s="9">
        <v>20</v>
      </c>
      <c r="K48" s="5">
        <f t="shared" si="1"/>
        <v>670</v>
      </c>
    </row>
    <row r="49" spans="1:11" ht="35.25" customHeight="1" x14ac:dyDescent="0.25">
      <c r="A49" s="9">
        <v>46</v>
      </c>
      <c r="B49" s="10" t="s">
        <v>50</v>
      </c>
      <c r="C49" s="9">
        <v>10</v>
      </c>
      <c r="D49" s="9">
        <v>5</v>
      </c>
      <c r="E49" s="9">
        <v>185</v>
      </c>
      <c r="F49" s="9">
        <v>75</v>
      </c>
      <c r="G49" s="9">
        <v>130</v>
      </c>
      <c r="H49" s="9">
        <v>70</v>
      </c>
      <c r="I49" s="9">
        <f>15+15+10+10+15+15+15</f>
        <v>95</v>
      </c>
      <c r="J49" s="9">
        <v>80</v>
      </c>
      <c r="K49" s="5">
        <f t="shared" si="1"/>
        <v>650</v>
      </c>
    </row>
    <row r="50" spans="1:11" ht="35.25" customHeight="1" x14ac:dyDescent="0.25">
      <c r="A50" s="9">
        <v>47</v>
      </c>
      <c r="B50" s="10" t="s">
        <v>51</v>
      </c>
      <c r="C50" s="9">
        <v>60</v>
      </c>
      <c r="D50" s="9">
        <v>75</v>
      </c>
      <c r="E50" s="9" t="s">
        <v>16</v>
      </c>
      <c r="F50" s="9">
        <v>250</v>
      </c>
      <c r="G50" s="9">
        <v>60</v>
      </c>
      <c r="H50" s="9">
        <v>20</v>
      </c>
      <c r="I50" s="9">
        <f>10+20+20+20+20</f>
        <v>90</v>
      </c>
      <c r="J50" s="9">
        <v>90</v>
      </c>
      <c r="K50" s="5">
        <f t="shared" si="1"/>
        <v>645</v>
      </c>
    </row>
    <row r="51" spans="1:11" ht="35.25" customHeight="1" x14ac:dyDescent="0.25">
      <c r="A51" s="9">
        <v>48</v>
      </c>
      <c r="B51" s="10" t="s">
        <v>52</v>
      </c>
      <c r="C51" s="9" t="s">
        <v>16</v>
      </c>
      <c r="D51" s="9" t="s">
        <v>16</v>
      </c>
      <c r="E51" s="9">
        <v>165</v>
      </c>
      <c r="F51" s="9">
        <v>225</v>
      </c>
      <c r="G51" s="9" t="s">
        <v>53</v>
      </c>
      <c r="H51" s="9">
        <v>52</v>
      </c>
      <c r="I51" s="11">
        <f>SUM(20+20+20)</f>
        <v>60</v>
      </c>
      <c r="J51" s="11">
        <v>90</v>
      </c>
      <c r="K51" s="5">
        <f t="shared" ref="K51:K81" si="2">SUM(C51:J51)</f>
        <v>592</v>
      </c>
    </row>
    <row r="52" spans="1:11" ht="35.25" customHeight="1" x14ac:dyDescent="0.25">
      <c r="A52" s="9">
        <v>49</v>
      </c>
      <c r="B52" s="10" t="s">
        <v>54</v>
      </c>
      <c r="C52" s="9">
        <v>45</v>
      </c>
      <c r="D52" s="9">
        <v>0</v>
      </c>
      <c r="E52" s="9">
        <v>160</v>
      </c>
      <c r="F52" s="9">
        <v>215</v>
      </c>
      <c r="G52" s="9">
        <v>65</v>
      </c>
      <c r="H52" s="9">
        <v>50</v>
      </c>
      <c r="I52" s="9">
        <f>10+10</f>
        <v>20</v>
      </c>
      <c r="J52" s="9">
        <v>20</v>
      </c>
      <c r="K52" s="5">
        <f t="shared" si="2"/>
        <v>575</v>
      </c>
    </row>
    <row r="53" spans="1:11" ht="35.25" customHeight="1" x14ac:dyDescent="0.25">
      <c r="A53" s="9">
        <v>50</v>
      </c>
      <c r="B53" s="12" t="s">
        <v>55</v>
      </c>
      <c r="C53" s="9">
        <v>70</v>
      </c>
      <c r="D53" s="9">
        <v>35</v>
      </c>
      <c r="E53" s="9">
        <v>200</v>
      </c>
      <c r="F53" s="9">
        <v>160</v>
      </c>
      <c r="G53" s="9">
        <v>40</v>
      </c>
      <c r="H53" s="9" t="s">
        <v>16</v>
      </c>
      <c r="I53" s="9" t="s">
        <v>16</v>
      </c>
      <c r="J53" s="9">
        <v>50</v>
      </c>
      <c r="K53" s="5">
        <f t="shared" si="2"/>
        <v>555</v>
      </c>
    </row>
    <row r="54" spans="1:11" ht="35.25" customHeight="1" x14ac:dyDescent="0.25">
      <c r="A54" s="9">
        <v>51</v>
      </c>
      <c r="B54" s="13" t="s">
        <v>56</v>
      </c>
      <c r="C54" s="9">
        <v>55</v>
      </c>
      <c r="D54" s="9">
        <v>30</v>
      </c>
      <c r="E54" s="9">
        <v>112</v>
      </c>
      <c r="F54" s="9">
        <v>75</v>
      </c>
      <c r="G54" s="9">
        <v>40</v>
      </c>
      <c r="H54" s="9">
        <v>30</v>
      </c>
      <c r="I54" s="9">
        <f>15+10+15+30+10+35</f>
        <v>115</v>
      </c>
      <c r="J54" s="9">
        <v>30</v>
      </c>
      <c r="K54" s="5">
        <f t="shared" si="2"/>
        <v>487</v>
      </c>
    </row>
    <row r="55" spans="1:11" ht="35.25" customHeight="1" x14ac:dyDescent="0.25">
      <c r="A55" s="9">
        <v>52</v>
      </c>
      <c r="B55" s="12" t="s">
        <v>57</v>
      </c>
      <c r="C55" s="9">
        <v>40</v>
      </c>
      <c r="D55" s="9">
        <v>50</v>
      </c>
      <c r="E55" s="9">
        <v>40</v>
      </c>
      <c r="F55" s="9">
        <v>100</v>
      </c>
      <c r="G55" s="9">
        <v>60</v>
      </c>
      <c r="H55" s="9" t="s">
        <v>16</v>
      </c>
      <c r="I55" s="9">
        <f>10+20+20+10+20+20</f>
        <v>100</v>
      </c>
      <c r="J55" s="9">
        <v>80</v>
      </c>
      <c r="K55" s="5">
        <f t="shared" si="2"/>
        <v>470</v>
      </c>
    </row>
    <row r="56" spans="1:11" ht="35.25" customHeight="1" x14ac:dyDescent="0.25">
      <c r="A56" s="9">
        <v>53</v>
      </c>
      <c r="B56" s="10" t="s">
        <v>58</v>
      </c>
      <c r="C56" s="9" t="s">
        <v>16</v>
      </c>
      <c r="D56" s="9" t="s">
        <v>16</v>
      </c>
      <c r="E56" s="9" t="s">
        <v>16</v>
      </c>
      <c r="F56" s="9">
        <v>75</v>
      </c>
      <c r="G56" s="9">
        <v>65</v>
      </c>
      <c r="H56" s="9" t="s">
        <v>16</v>
      </c>
      <c r="I56" s="9">
        <f>15+20+20+10+20</f>
        <v>85</v>
      </c>
      <c r="J56" s="9">
        <v>220</v>
      </c>
      <c r="K56" s="5">
        <f t="shared" si="2"/>
        <v>445</v>
      </c>
    </row>
    <row r="57" spans="1:11" ht="35.25" customHeight="1" x14ac:dyDescent="0.25">
      <c r="A57" s="9">
        <v>54</v>
      </c>
      <c r="B57" s="10" t="s">
        <v>59</v>
      </c>
      <c r="C57" s="9" t="s">
        <v>16</v>
      </c>
      <c r="D57" s="9" t="s">
        <v>16</v>
      </c>
      <c r="E57" s="9">
        <v>185</v>
      </c>
      <c r="F57" s="9">
        <v>200</v>
      </c>
      <c r="G57" s="9">
        <v>45</v>
      </c>
      <c r="H57" s="9">
        <v>0</v>
      </c>
      <c r="I57" s="11">
        <f>SUM(0)</f>
        <v>0</v>
      </c>
      <c r="J57" s="11">
        <v>0</v>
      </c>
      <c r="K57" s="5">
        <f t="shared" si="2"/>
        <v>430</v>
      </c>
    </row>
    <row r="58" spans="1:11" ht="35.25" customHeight="1" x14ac:dyDescent="0.25">
      <c r="A58" s="9">
        <v>55</v>
      </c>
      <c r="B58" s="10" t="s">
        <v>60</v>
      </c>
      <c r="C58" s="9">
        <v>10</v>
      </c>
      <c r="D58" s="9">
        <v>0</v>
      </c>
      <c r="E58" s="9">
        <v>120</v>
      </c>
      <c r="F58" s="9">
        <v>0</v>
      </c>
      <c r="G58" s="9">
        <v>100</v>
      </c>
      <c r="H58" s="9">
        <v>40</v>
      </c>
      <c r="I58" s="9">
        <f>10+20+20+10+20+20+15</f>
        <v>115</v>
      </c>
      <c r="J58" s="9">
        <v>30</v>
      </c>
      <c r="K58" s="5">
        <f t="shared" si="2"/>
        <v>415</v>
      </c>
    </row>
    <row r="59" spans="1:11" ht="35.25" customHeight="1" x14ac:dyDescent="0.25">
      <c r="A59" s="9">
        <v>56</v>
      </c>
      <c r="B59" s="12" t="s">
        <v>61</v>
      </c>
      <c r="C59" s="9">
        <v>55</v>
      </c>
      <c r="D59" s="9">
        <v>5</v>
      </c>
      <c r="E59" s="9">
        <v>105</v>
      </c>
      <c r="F59" s="9">
        <v>65</v>
      </c>
      <c r="G59" s="9">
        <v>30</v>
      </c>
      <c r="H59" s="9">
        <v>25</v>
      </c>
      <c r="I59" s="9">
        <f>15+10+15+30+5+15</f>
        <v>90</v>
      </c>
      <c r="J59" s="9">
        <v>20</v>
      </c>
      <c r="K59" s="5">
        <f t="shared" si="2"/>
        <v>395</v>
      </c>
    </row>
    <row r="60" spans="1:11" ht="35.25" customHeight="1" x14ac:dyDescent="0.25">
      <c r="A60" s="9">
        <v>57</v>
      </c>
      <c r="B60" s="10" t="s">
        <v>62</v>
      </c>
      <c r="C60" s="9">
        <v>0</v>
      </c>
      <c r="D60" s="9">
        <v>50</v>
      </c>
      <c r="E60" s="9">
        <v>25</v>
      </c>
      <c r="F60" s="9">
        <v>160</v>
      </c>
      <c r="G60" s="9">
        <v>80</v>
      </c>
      <c r="H60" s="9" t="s">
        <v>16</v>
      </c>
      <c r="I60" s="11">
        <f>20</f>
        <v>20</v>
      </c>
      <c r="J60" s="11">
        <v>60</v>
      </c>
      <c r="K60" s="5">
        <f t="shared" si="2"/>
        <v>395</v>
      </c>
    </row>
    <row r="61" spans="1:11" ht="35.25" customHeight="1" x14ac:dyDescent="0.25">
      <c r="A61" s="9">
        <v>58</v>
      </c>
      <c r="B61" s="13" t="s">
        <v>63</v>
      </c>
      <c r="C61" s="9" t="s">
        <v>16</v>
      </c>
      <c r="D61" s="9" t="s">
        <v>16</v>
      </c>
      <c r="E61" s="9" t="s">
        <v>16</v>
      </c>
      <c r="F61" s="9" t="s">
        <v>16</v>
      </c>
      <c r="G61" s="9" t="s">
        <v>16</v>
      </c>
      <c r="H61" s="9" t="s">
        <v>64</v>
      </c>
      <c r="I61" s="9">
        <f>18+10+10+10+10+20+20+10</f>
        <v>108</v>
      </c>
      <c r="J61" s="9">
        <v>245</v>
      </c>
      <c r="K61" s="5">
        <f t="shared" si="2"/>
        <v>353</v>
      </c>
    </row>
    <row r="62" spans="1:11" ht="35.25" customHeight="1" x14ac:dyDescent="0.25">
      <c r="A62" s="9">
        <v>59</v>
      </c>
      <c r="B62" s="10" t="s">
        <v>65</v>
      </c>
      <c r="C62" s="9">
        <v>35</v>
      </c>
      <c r="D62" s="9">
        <v>70</v>
      </c>
      <c r="E62" s="9">
        <v>135</v>
      </c>
      <c r="F62" s="9" t="s">
        <v>16</v>
      </c>
      <c r="G62" s="9">
        <v>20</v>
      </c>
      <c r="H62" s="9">
        <v>20</v>
      </c>
      <c r="I62" s="9">
        <f>15</f>
        <v>15</v>
      </c>
      <c r="J62" s="9">
        <v>50</v>
      </c>
      <c r="K62" s="5">
        <f t="shared" si="2"/>
        <v>345</v>
      </c>
    </row>
    <row r="63" spans="1:11" ht="35.25" customHeight="1" x14ac:dyDescent="0.25">
      <c r="A63" s="9">
        <v>60</v>
      </c>
      <c r="B63" s="10" t="s">
        <v>66</v>
      </c>
      <c r="C63" s="9">
        <v>10</v>
      </c>
      <c r="D63" s="9">
        <v>20</v>
      </c>
      <c r="E63" s="9">
        <v>85</v>
      </c>
      <c r="F63" s="9">
        <v>130</v>
      </c>
      <c r="G63" s="9" t="s">
        <v>53</v>
      </c>
      <c r="H63" s="9" t="s">
        <v>16</v>
      </c>
      <c r="I63" s="11">
        <f>SUM(20+20)</f>
        <v>40</v>
      </c>
      <c r="J63" s="11">
        <v>60</v>
      </c>
      <c r="K63" s="5">
        <f t="shared" si="2"/>
        <v>345</v>
      </c>
    </row>
    <row r="64" spans="1:11" ht="35.25" customHeight="1" x14ac:dyDescent="0.25">
      <c r="A64" s="9">
        <v>61</v>
      </c>
      <c r="B64" s="14" t="s">
        <v>67</v>
      </c>
      <c r="C64" s="9">
        <v>85</v>
      </c>
      <c r="D64" s="9">
        <v>0</v>
      </c>
      <c r="E64" s="9">
        <v>0</v>
      </c>
      <c r="F64" s="9">
        <v>8</v>
      </c>
      <c r="G64" s="9">
        <v>10</v>
      </c>
      <c r="H64" s="9" t="s">
        <v>16</v>
      </c>
      <c r="I64" s="9">
        <f>10+20+10+20+10+20+15+20</f>
        <v>125</v>
      </c>
      <c r="J64" s="9">
        <v>100</v>
      </c>
      <c r="K64" s="5">
        <f t="shared" si="2"/>
        <v>328</v>
      </c>
    </row>
    <row r="65" spans="1:11" ht="35.25" customHeight="1" x14ac:dyDescent="0.25">
      <c r="A65" s="9">
        <v>62</v>
      </c>
      <c r="B65" s="10" t="s">
        <v>68</v>
      </c>
      <c r="C65" s="9">
        <v>70</v>
      </c>
      <c r="D65" s="9">
        <v>0</v>
      </c>
      <c r="E65" s="9">
        <v>65</v>
      </c>
      <c r="F65" s="9">
        <v>90</v>
      </c>
      <c r="G65" s="9">
        <v>10</v>
      </c>
      <c r="H65" s="9">
        <v>7</v>
      </c>
      <c r="I65" s="9">
        <f>15+15+20+15</f>
        <v>65</v>
      </c>
      <c r="J65" s="9">
        <v>20</v>
      </c>
      <c r="K65" s="5">
        <f t="shared" si="2"/>
        <v>327</v>
      </c>
    </row>
    <row r="66" spans="1:11" ht="35.25" customHeight="1" x14ac:dyDescent="0.25">
      <c r="A66" s="9">
        <v>63</v>
      </c>
      <c r="B66" s="10" t="s">
        <v>69</v>
      </c>
      <c r="C66" s="9" t="s">
        <v>16</v>
      </c>
      <c r="D66" s="9" t="s">
        <v>16</v>
      </c>
      <c r="E66" s="9" t="s">
        <v>16</v>
      </c>
      <c r="F66" s="9" t="s">
        <v>16</v>
      </c>
      <c r="G66" s="9" t="s">
        <v>16</v>
      </c>
      <c r="H66" s="9" t="s">
        <v>16</v>
      </c>
      <c r="I66" s="9">
        <f>20+20+20+20+20+20</f>
        <v>120</v>
      </c>
      <c r="J66" s="9">
        <v>180</v>
      </c>
      <c r="K66" s="5">
        <f t="shared" si="2"/>
        <v>300</v>
      </c>
    </row>
    <row r="67" spans="1:11" ht="35.25" customHeight="1" x14ac:dyDescent="0.25">
      <c r="A67" s="9">
        <v>64</v>
      </c>
      <c r="B67" s="14" t="s">
        <v>70</v>
      </c>
      <c r="C67" s="9">
        <v>0</v>
      </c>
      <c r="D67" s="9">
        <v>0</v>
      </c>
      <c r="E67" s="9">
        <v>120</v>
      </c>
      <c r="F67" s="9">
        <v>127</v>
      </c>
      <c r="G67" s="9">
        <v>10</v>
      </c>
      <c r="H67" s="9" t="s">
        <v>16</v>
      </c>
      <c r="I67" s="9">
        <v>0</v>
      </c>
      <c r="J67" s="9">
        <v>0</v>
      </c>
      <c r="K67" s="5">
        <f t="shared" si="2"/>
        <v>257</v>
      </c>
    </row>
    <row r="68" spans="1:11" ht="35.25" customHeight="1" x14ac:dyDescent="0.25">
      <c r="A68" s="9">
        <v>65</v>
      </c>
      <c r="B68" s="14" t="s">
        <v>71</v>
      </c>
      <c r="C68" s="9">
        <v>10</v>
      </c>
      <c r="D68" s="9">
        <v>20</v>
      </c>
      <c r="E68" s="9">
        <v>0</v>
      </c>
      <c r="F68" s="9">
        <v>40</v>
      </c>
      <c r="G68" s="9">
        <v>33</v>
      </c>
      <c r="H68" s="9">
        <v>20</v>
      </c>
      <c r="I68" s="9">
        <f>20+20</f>
        <v>40</v>
      </c>
      <c r="J68" s="9">
        <v>80</v>
      </c>
      <c r="K68" s="5">
        <f t="shared" si="2"/>
        <v>243</v>
      </c>
    </row>
    <row r="69" spans="1:11" ht="35.25" customHeight="1" x14ac:dyDescent="0.25">
      <c r="A69" s="9">
        <v>66</v>
      </c>
      <c r="B69" s="10" t="s">
        <v>72</v>
      </c>
      <c r="C69" s="9">
        <v>20</v>
      </c>
      <c r="D69" s="9">
        <v>0</v>
      </c>
      <c r="E69" s="9">
        <v>0</v>
      </c>
      <c r="F69" s="9">
        <v>20</v>
      </c>
      <c r="G69" s="9">
        <v>60</v>
      </c>
      <c r="H69" s="9" t="s">
        <v>16</v>
      </c>
      <c r="I69" s="9">
        <f>20+20+20+10</f>
        <v>70</v>
      </c>
      <c r="J69" s="9">
        <v>40</v>
      </c>
      <c r="K69" s="5">
        <f t="shared" si="2"/>
        <v>210</v>
      </c>
    </row>
    <row r="70" spans="1:11" ht="35.25" customHeight="1" x14ac:dyDescent="0.25">
      <c r="A70" s="9">
        <v>67</v>
      </c>
      <c r="B70" s="10" t="s">
        <v>73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30</v>
      </c>
      <c r="I70" s="9">
        <f>15+20+15+15+15+15+25</f>
        <v>120</v>
      </c>
      <c r="J70" s="9">
        <v>55</v>
      </c>
      <c r="K70" s="5">
        <f t="shared" si="2"/>
        <v>205</v>
      </c>
    </row>
    <row r="71" spans="1:11" ht="35.25" customHeight="1" x14ac:dyDescent="0.35">
      <c r="A71" s="9">
        <v>68</v>
      </c>
      <c r="B71" s="10" t="s">
        <v>74</v>
      </c>
      <c r="C71" s="9" t="s">
        <v>16</v>
      </c>
      <c r="D71" s="9" t="s">
        <v>16</v>
      </c>
      <c r="E71" s="9" t="s">
        <v>16</v>
      </c>
      <c r="F71" s="9" t="s">
        <v>16</v>
      </c>
      <c r="G71" s="9" t="s">
        <v>16</v>
      </c>
      <c r="H71" s="9" t="s">
        <v>16</v>
      </c>
      <c r="I71" s="9">
        <f>20+20+20+20+20+10+25+20+20+20+10</f>
        <v>205</v>
      </c>
      <c r="J71" s="15" t="s">
        <v>75</v>
      </c>
      <c r="K71" s="5">
        <f t="shared" si="2"/>
        <v>205</v>
      </c>
    </row>
    <row r="72" spans="1:11" ht="35.25" customHeight="1" x14ac:dyDescent="0.25">
      <c r="A72" s="9">
        <v>69</v>
      </c>
      <c r="B72" s="10" t="s">
        <v>76</v>
      </c>
      <c r="C72" s="9" t="s">
        <v>16</v>
      </c>
      <c r="D72" s="9" t="s">
        <v>16</v>
      </c>
      <c r="E72" s="9" t="s">
        <v>16</v>
      </c>
      <c r="F72" s="9" t="s">
        <v>16</v>
      </c>
      <c r="G72" s="9" t="s">
        <v>16</v>
      </c>
      <c r="H72" s="9" t="s">
        <v>16</v>
      </c>
      <c r="I72" s="11" t="s">
        <v>16</v>
      </c>
      <c r="J72" s="11">
        <v>175</v>
      </c>
      <c r="K72" s="5">
        <f t="shared" si="2"/>
        <v>175</v>
      </c>
    </row>
    <row r="73" spans="1:11" ht="35.25" customHeight="1" x14ac:dyDescent="0.25">
      <c r="A73" s="9">
        <v>70</v>
      </c>
      <c r="B73" s="14" t="s">
        <v>77</v>
      </c>
      <c r="C73" s="9">
        <v>0</v>
      </c>
      <c r="D73" s="9">
        <v>0</v>
      </c>
      <c r="E73" s="9">
        <v>70</v>
      </c>
      <c r="F73" s="9">
        <v>100</v>
      </c>
      <c r="G73" s="9">
        <v>0</v>
      </c>
      <c r="H73" s="9" t="s">
        <v>16</v>
      </c>
      <c r="I73" s="9">
        <v>0</v>
      </c>
      <c r="J73" s="9">
        <v>0</v>
      </c>
      <c r="K73" s="5">
        <f t="shared" si="2"/>
        <v>170</v>
      </c>
    </row>
    <row r="74" spans="1:11" ht="35.25" customHeight="1" x14ac:dyDescent="0.25">
      <c r="A74" s="9">
        <v>71</v>
      </c>
      <c r="B74" s="10" t="s">
        <v>78</v>
      </c>
      <c r="C74" s="9">
        <v>0</v>
      </c>
      <c r="D74" s="9">
        <v>0</v>
      </c>
      <c r="E74" s="9">
        <v>45</v>
      </c>
      <c r="F74" s="9">
        <v>100</v>
      </c>
      <c r="G74" s="9">
        <v>0</v>
      </c>
      <c r="H74" s="9" t="s">
        <v>16</v>
      </c>
      <c r="I74" s="9" t="s">
        <v>16</v>
      </c>
      <c r="J74" s="9">
        <v>10</v>
      </c>
      <c r="K74" s="5">
        <f t="shared" si="2"/>
        <v>155</v>
      </c>
    </row>
    <row r="75" spans="1:11" ht="35.25" customHeight="1" x14ac:dyDescent="0.25">
      <c r="A75" s="9">
        <v>72</v>
      </c>
      <c r="B75" s="10" t="s">
        <v>79</v>
      </c>
      <c r="C75" s="9">
        <v>0</v>
      </c>
      <c r="D75" s="9">
        <v>2</v>
      </c>
      <c r="E75" s="9">
        <v>0</v>
      </c>
      <c r="F75" s="9">
        <v>35</v>
      </c>
      <c r="G75" s="9">
        <v>0</v>
      </c>
      <c r="H75" s="9">
        <v>15</v>
      </c>
      <c r="I75" s="9">
        <f>10</f>
        <v>10</v>
      </c>
      <c r="J75" s="9">
        <v>35</v>
      </c>
      <c r="K75" s="5">
        <f t="shared" si="2"/>
        <v>97</v>
      </c>
    </row>
    <row r="76" spans="1:11" ht="35.25" customHeight="1" x14ac:dyDescent="0.25">
      <c r="A76" s="9">
        <v>73</v>
      </c>
      <c r="B76" s="10" t="s">
        <v>80</v>
      </c>
      <c r="C76" s="9">
        <v>0</v>
      </c>
      <c r="D76" s="9">
        <v>0</v>
      </c>
      <c r="E76" s="9">
        <v>50</v>
      </c>
      <c r="F76" s="9" t="s">
        <v>16</v>
      </c>
      <c r="G76" s="9" t="s">
        <v>16</v>
      </c>
      <c r="H76" s="9" t="s">
        <v>16</v>
      </c>
      <c r="I76" s="9" t="s">
        <v>16</v>
      </c>
      <c r="J76" s="9">
        <v>40</v>
      </c>
      <c r="K76" s="5">
        <f t="shared" si="2"/>
        <v>90</v>
      </c>
    </row>
    <row r="77" spans="1:11" ht="35.25" customHeight="1" x14ac:dyDescent="0.25">
      <c r="A77" s="9">
        <v>74</v>
      </c>
      <c r="B77" s="13" t="s">
        <v>81</v>
      </c>
      <c r="C77" s="9">
        <v>85</v>
      </c>
      <c r="D77" s="9">
        <v>0</v>
      </c>
      <c r="E77" s="9">
        <v>0</v>
      </c>
      <c r="F77" s="9">
        <v>0</v>
      </c>
      <c r="G77" s="9">
        <v>0</v>
      </c>
      <c r="H77" s="9" t="s">
        <v>16</v>
      </c>
      <c r="I77" s="11">
        <f>SUM(0)</f>
        <v>0</v>
      </c>
      <c r="J77" s="11">
        <v>0</v>
      </c>
      <c r="K77" s="5">
        <f t="shared" si="2"/>
        <v>85</v>
      </c>
    </row>
    <row r="78" spans="1:11" ht="35.25" customHeight="1" x14ac:dyDescent="0.25">
      <c r="A78" s="9">
        <v>75</v>
      </c>
      <c r="B78" s="13" t="s">
        <v>82</v>
      </c>
      <c r="C78" s="9">
        <v>20</v>
      </c>
      <c r="D78" s="9">
        <v>0</v>
      </c>
      <c r="E78" s="9">
        <v>0</v>
      </c>
      <c r="F78" s="9">
        <v>5</v>
      </c>
      <c r="G78" s="9">
        <v>20</v>
      </c>
      <c r="H78" s="9" t="s">
        <v>16</v>
      </c>
      <c r="I78" s="9" t="s">
        <v>16</v>
      </c>
      <c r="J78" s="9" t="s">
        <v>16</v>
      </c>
      <c r="K78" s="5">
        <f t="shared" si="2"/>
        <v>45</v>
      </c>
    </row>
    <row r="79" spans="1:11" ht="35.25" customHeight="1" x14ac:dyDescent="0.25">
      <c r="A79" s="9">
        <v>76</v>
      </c>
      <c r="B79" s="14" t="s">
        <v>83</v>
      </c>
      <c r="C79" s="9">
        <v>0</v>
      </c>
      <c r="D79" s="9">
        <v>0</v>
      </c>
      <c r="E79" s="9">
        <v>0</v>
      </c>
      <c r="F79" s="9">
        <v>40</v>
      </c>
      <c r="G79" s="9">
        <v>0</v>
      </c>
      <c r="H79" s="9" t="s">
        <v>16</v>
      </c>
      <c r="I79" s="9">
        <f>0</f>
        <v>0</v>
      </c>
      <c r="J79" s="9">
        <v>0</v>
      </c>
      <c r="K79" s="5">
        <f t="shared" si="2"/>
        <v>40</v>
      </c>
    </row>
    <row r="80" spans="1:11" ht="35.25" customHeight="1" x14ac:dyDescent="0.25">
      <c r="A80" s="9">
        <v>77</v>
      </c>
      <c r="B80" s="13" t="s">
        <v>93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 t="s">
        <v>16</v>
      </c>
      <c r="I80" s="9">
        <v>0</v>
      </c>
      <c r="J80" s="9">
        <v>0</v>
      </c>
      <c r="K80" s="5">
        <f t="shared" si="2"/>
        <v>0</v>
      </c>
    </row>
    <row r="81" spans="1:11" ht="35.25" customHeight="1" x14ac:dyDescent="0.25">
      <c r="A81" s="9">
        <v>78</v>
      </c>
      <c r="B81" s="10" t="s">
        <v>84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 t="s">
        <v>16</v>
      </c>
      <c r="I81" s="11">
        <f>SUM(0)</f>
        <v>0</v>
      </c>
      <c r="J81" s="11">
        <v>0</v>
      </c>
      <c r="K81" s="5">
        <f t="shared" si="2"/>
        <v>0</v>
      </c>
    </row>
    <row r="82" spans="1:11" ht="35.2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35.2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35.2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35.2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35.2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35.2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35.2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35.2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35.2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35.2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35.2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35.2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35.2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35.25" customHeight="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</sheetData>
  <mergeCells count="2">
    <mergeCell ref="C2:J2"/>
    <mergeCell ref="B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Tomek</cp:lastModifiedBy>
  <cp:revision/>
  <cp:lastPrinted>2019-12-14T20:08:00Z</cp:lastPrinted>
  <dcterms:created xsi:type="dcterms:W3CDTF">2019-12-10T21:36:00Z</dcterms:created>
  <dcterms:modified xsi:type="dcterms:W3CDTF">2020-01-27T20:16:49Z</dcterms:modified>
</cp:coreProperties>
</file>